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dbretto\Dropbox\ICNC\Board meetings\May 2018\"/>
    </mc:Choice>
  </mc:AlternateContent>
  <bookViews>
    <workbookView xWindow="0" yWindow="0" windowWidth="19200" windowHeight="7200"/>
  </bookViews>
  <sheets>
    <sheet name="activities" sheetId="1" r:id="rId1"/>
    <sheet name="other metrics" sheetId="2" r:id="rId2"/>
  </sheets>
  <externalReferences>
    <externalReference r:id="rId3"/>
    <externalReference r:id="rId4"/>
  </externalReferences>
  <definedNames>
    <definedName name="_xlnm.Print_Area" localSheetId="0">activities!$A$1:$L$43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L27" i="1"/>
  <c r="L26" i="1"/>
  <c r="L23" i="1"/>
  <c r="L30" i="1" s="1"/>
  <c r="L22" i="1"/>
  <c r="L21" i="1"/>
  <c r="L15" i="1"/>
  <c r="L14" i="1"/>
  <c r="L40" i="1" s="1"/>
  <c r="L13" i="1"/>
  <c r="L39" i="1" s="1"/>
  <c r="L9" i="1"/>
  <c r="L10" i="1" s="1"/>
  <c r="L17" i="1" s="1"/>
  <c r="L8" i="1"/>
  <c r="L34" i="1" s="1"/>
  <c r="L41" i="1" l="1"/>
  <c r="L35" i="1"/>
  <c r="L36" i="1" s="1"/>
  <c r="L43" i="1" s="1"/>
  <c r="E30" i="2" l="1"/>
  <c r="G28" i="2"/>
  <c r="G27" i="2" s="1"/>
  <c r="F28" i="2"/>
  <c r="F30" i="2" s="1"/>
  <c r="C27" i="1" l="1"/>
  <c r="B27" i="1"/>
  <c r="C26" i="1"/>
  <c r="B26" i="1"/>
  <c r="C22" i="1"/>
  <c r="B22" i="1"/>
  <c r="C21" i="1"/>
  <c r="B21" i="1"/>
  <c r="C14" i="1"/>
  <c r="B14" i="1"/>
  <c r="C13" i="1"/>
  <c r="B13" i="1"/>
  <c r="C9" i="1"/>
  <c r="B9" i="1"/>
  <c r="C8" i="1"/>
  <c r="B8" i="1"/>
  <c r="B27" i="2" l="1"/>
  <c r="B28" i="2" s="1"/>
  <c r="C24" i="2"/>
  <c r="B23" i="2"/>
  <c r="E22" i="2"/>
  <c r="D22" i="2"/>
  <c r="D21" i="2"/>
  <c r="D23" i="2" s="1"/>
  <c r="E20" i="2"/>
  <c r="D20" i="2"/>
  <c r="C17" i="2"/>
  <c r="D16" i="2"/>
  <c r="B16" i="2"/>
  <c r="B29" i="2" s="1"/>
  <c r="B30" i="2" s="1"/>
  <c r="D15" i="2"/>
  <c r="E15" i="2" s="1"/>
  <c r="E14" i="2"/>
  <c r="D14" i="2"/>
  <c r="D13" i="2"/>
  <c r="E13" i="2" s="1"/>
  <c r="E12" i="2"/>
  <c r="D12" i="2"/>
  <c r="D11" i="2"/>
  <c r="E11" i="2" s="1"/>
  <c r="C7" i="2"/>
  <c r="B7" i="2"/>
  <c r="E16" i="2" l="1"/>
  <c r="E23" i="2"/>
  <c r="E21" i="2"/>
  <c r="D13" i="1" l="1"/>
  <c r="E13" i="1" s="1"/>
  <c r="D9" i="1"/>
  <c r="E9" i="1" s="1"/>
  <c r="D14" i="1"/>
  <c r="E14" i="1" s="1"/>
  <c r="B10" i="1"/>
  <c r="D8" i="1"/>
  <c r="E8" i="1" s="1"/>
  <c r="C39" i="1"/>
  <c r="C40" i="1"/>
  <c r="C35" i="1"/>
  <c r="C34" i="1"/>
  <c r="D22" i="1" l="1"/>
  <c r="E22" i="1" s="1"/>
  <c r="B35" i="1"/>
  <c r="D35" i="1" s="1"/>
  <c r="E35" i="1" s="1"/>
  <c r="B39" i="1"/>
  <c r="D26" i="1"/>
  <c r="E26" i="1" s="1"/>
  <c r="D27" i="1"/>
  <c r="E27" i="1" s="1"/>
  <c r="B40" i="1"/>
  <c r="D40" i="1" s="1"/>
  <c r="E40" i="1" s="1"/>
  <c r="D21" i="1"/>
  <c r="E21" i="1" s="1"/>
  <c r="B34" i="1"/>
  <c r="C23" i="1"/>
  <c r="B36" i="1" l="1"/>
  <c r="D34" i="1"/>
  <c r="E34" i="1" s="1"/>
  <c r="D39" i="1"/>
  <c r="E39" i="1" s="1"/>
  <c r="B41" i="1"/>
  <c r="B43" i="1" l="1"/>
  <c r="B23" i="1" l="1"/>
  <c r="D23" i="1" s="1"/>
  <c r="C36" i="1" l="1"/>
  <c r="D36" i="1" s="1"/>
  <c r="C15" i="1"/>
  <c r="C28" i="1"/>
  <c r="B28" i="1"/>
  <c r="B15" i="1"/>
  <c r="C10" i="1"/>
  <c r="D10" i="1" s="1"/>
  <c r="D28" i="1" l="1"/>
  <c r="D30" i="1" s="1"/>
  <c r="D15" i="1"/>
  <c r="D17" i="1" s="1"/>
  <c r="C30" i="1"/>
  <c r="C17" i="1"/>
  <c r="C41" i="1"/>
  <c r="D41" i="1" s="1"/>
  <c r="D43" i="1" s="1"/>
  <c r="B30" i="1"/>
  <c r="C43" i="1" l="1"/>
  <c r="B17" i="1" l="1"/>
</calcChain>
</file>

<file path=xl/sharedStrings.xml><?xml version="1.0" encoding="utf-8"?>
<sst xmlns="http://schemas.openxmlformats.org/spreadsheetml/2006/main" count="95" uniqueCount="62">
  <si>
    <t>Actual</t>
  </si>
  <si>
    <t>Budget</t>
  </si>
  <si>
    <t>Variance</t>
  </si>
  <si>
    <t>Buildings</t>
  </si>
  <si>
    <t>Income</t>
  </si>
  <si>
    <t>Expenses</t>
  </si>
  <si>
    <t>Programs</t>
  </si>
  <si>
    <t>Net change in assets</t>
  </si>
  <si>
    <t>ICNC</t>
  </si>
  <si>
    <t>KIDC</t>
  </si>
  <si>
    <t>ICNC and KIDC activities summary</t>
  </si>
  <si>
    <t>Combined look</t>
  </si>
  <si>
    <t>Total net change in assets</t>
  </si>
  <si>
    <t>Aging report</t>
  </si>
  <si>
    <t>&lt;30</t>
  </si>
  <si>
    <t>30-59</t>
  </si>
  <si>
    <t>60-90</t>
  </si>
  <si>
    <t>&gt;90</t>
  </si>
  <si>
    <t>Total</t>
  </si>
  <si>
    <t>Available space</t>
  </si>
  <si>
    <t xml:space="preserve">Unit </t>
  </si>
  <si>
    <t>Monthly Rent</t>
  </si>
  <si>
    <t>Yearly Rent</t>
  </si>
  <si>
    <t>Recently rented</t>
  </si>
  <si>
    <t>Unit</t>
  </si>
  <si>
    <t>Square footage</t>
  </si>
  <si>
    <t xml:space="preserve">Yearly rent </t>
  </si>
  <si>
    <t>Move in date</t>
  </si>
  <si>
    <t>Price per s.f.</t>
  </si>
  <si>
    <t>Gross rentable square feet</t>
  </si>
  <si>
    <t>Investments</t>
  </si>
  <si>
    <t>Space off market for renovation</t>
  </si>
  <si>
    <t>Cash</t>
  </si>
  <si>
    <t>Gross rentable square feet on market</t>
  </si>
  <si>
    <t>Equities</t>
  </si>
  <si>
    <t>Vacant</t>
  </si>
  <si>
    <t>Fixed income</t>
  </si>
  <si>
    <t>Occupancy</t>
  </si>
  <si>
    <t>Average</t>
  </si>
  <si>
    <t>C405</t>
  </si>
  <si>
    <t>F323</t>
  </si>
  <si>
    <t>C319</t>
  </si>
  <si>
    <t>F325</t>
  </si>
  <si>
    <t>Year to date</t>
  </si>
  <si>
    <t>Most recent three months</t>
  </si>
  <si>
    <t>Var %</t>
  </si>
  <si>
    <t>C401</t>
  </si>
  <si>
    <t>F240</t>
  </si>
  <si>
    <t>*prospective tenant moving in 6/15</t>
  </si>
  <si>
    <t>*prospective tenant moving in 6/01</t>
  </si>
  <si>
    <t>F236</t>
  </si>
  <si>
    <t>F310</t>
  </si>
  <si>
    <t>1/1/18 to 3/31/18</t>
  </si>
  <si>
    <t>Previous year to date</t>
  </si>
  <si>
    <t>1/1/17 to 3/31/17</t>
  </si>
  <si>
    <t>Same as most recent three months</t>
  </si>
  <si>
    <t>New portfolio allocation</t>
  </si>
  <si>
    <t>Schwab U.S. Large-Cap ETF</t>
  </si>
  <si>
    <t>Schwab U.S. Small-Cap ETF</t>
  </si>
  <si>
    <t>Schwab International Equity ETF</t>
  </si>
  <si>
    <t>Schwab U.S. Aggregate Bond ETF</t>
  </si>
  <si>
    <t>Cash and Money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</si>
</sst>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theme="1"/>
      <name val="Arial"/>
      <family val="2"/>
    </font>
    <font>
      <i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Border="0" applyAlignment="0"/>
  </cellStyleXfs>
  <cellXfs count="113">
    <xf numFmtId="0" fontId="0" fillId="0" borderId="0" xfId="0"/>
    <xf numFmtId="164" fontId="0" fillId="0" borderId="0" xfId="1" applyNumberFormat="1" applyFont="1"/>
    <xf numFmtId="0" fontId="0" fillId="0" borderId="0" xfId="0" applyFont="1"/>
    <xf numFmtId="164" fontId="3" fillId="0" borderId="0" xfId="1" applyNumberFormat="1" applyFont="1"/>
    <xf numFmtId="0" fontId="2" fillId="0" borderId="0" xfId="0" applyFont="1"/>
    <xf numFmtId="49" fontId="4" fillId="0" borderId="0" xfId="0" applyNumberFormat="1" applyFont="1" applyFill="1" applyProtection="1"/>
    <xf numFmtId="164" fontId="4" fillId="0" borderId="0" xfId="1" applyNumberFormat="1" applyFont="1" applyFill="1" applyProtection="1"/>
    <xf numFmtId="14" fontId="3" fillId="0" borderId="0" xfId="0" applyNumberFormat="1" applyFont="1"/>
    <xf numFmtId="43" fontId="3" fillId="0" borderId="0" xfId="1" applyNumberFormat="1" applyFont="1"/>
    <xf numFmtId="0" fontId="5" fillId="0" borderId="0" xfId="0" applyFont="1" applyAlignment="1">
      <alignment horizontal="right"/>
    </xf>
    <xf numFmtId="43" fontId="5" fillId="0" borderId="0" xfId="1" applyNumberFormat="1" applyFont="1"/>
    <xf numFmtId="0" fontId="3" fillId="0" borderId="0" xfId="0" applyFont="1"/>
    <xf numFmtId="9" fontId="3" fillId="0" borderId="0" xfId="2" applyFont="1"/>
    <xf numFmtId="43" fontId="3" fillId="0" borderId="1" xfId="1" applyNumberFormat="1" applyFont="1" applyBorder="1"/>
    <xf numFmtId="164" fontId="3" fillId="0" borderId="0" xfId="1" applyNumberFormat="1" applyFont="1" applyFill="1"/>
    <xf numFmtId="44" fontId="0" fillId="0" borderId="0" xfId="3" applyFont="1"/>
    <xf numFmtId="44" fontId="5" fillId="0" borderId="0" xfId="3" applyFont="1"/>
    <xf numFmtId="0" fontId="0" fillId="0" borderId="0" xfId="0" applyFont="1" applyBorder="1"/>
    <xf numFmtId="14" fontId="0" fillId="0" borderId="0" xfId="0" applyNumberFormat="1" applyFont="1"/>
    <xf numFmtId="0" fontId="5" fillId="0" borderId="0" xfId="0" applyFont="1"/>
    <xf numFmtId="0" fontId="6" fillId="0" borderId="1" xfId="0" applyFont="1" applyBorder="1"/>
    <xf numFmtId="164" fontId="6" fillId="0" borderId="1" xfId="1" applyNumberFormat="1" applyFont="1" applyBorder="1"/>
    <xf numFmtId="43" fontId="6" fillId="0" borderId="1" xfId="1" applyNumberFormat="1" applyFont="1" applyFill="1" applyBorder="1"/>
    <xf numFmtId="164" fontId="6" fillId="0" borderId="1" xfId="1" applyNumberFormat="1" applyFont="1" applyFill="1" applyBorder="1"/>
    <xf numFmtId="44" fontId="3" fillId="0" borderId="0" xfId="3" applyFont="1"/>
    <xf numFmtId="44" fontId="6" fillId="0" borderId="1" xfId="3" applyFont="1" applyBorder="1"/>
    <xf numFmtId="4" fontId="4" fillId="0" borderId="0" xfId="0" applyNumberFormat="1" applyFont="1" applyFill="1" applyProtection="1"/>
    <xf numFmtId="3" fontId="7" fillId="0" borderId="0" xfId="0" applyNumberFormat="1" applyFont="1" applyFill="1" applyProtection="1"/>
    <xf numFmtId="164" fontId="3" fillId="0" borderId="0" xfId="1" applyNumberFormat="1" applyFont="1" applyFill="1" applyBorder="1"/>
    <xf numFmtId="164" fontId="0" fillId="0" borderId="0" xfId="1" applyNumberFormat="1" applyFont="1" applyFill="1" applyProtection="1"/>
    <xf numFmtId="43" fontId="3" fillId="0" borderId="0" xfId="1" applyNumberFormat="1" applyFont="1" applyBorder="1"/>
    <xf numFmtId="14" fontId="5" fillId="0" borderId="0" xfId="1" applyNumberFormat="1" applyFont="1" applyBorder="1"/>
    <xf numFmtId="14" fontId="2" fillId="0" borderId="0" xfId="0" applyNumberFormat="1" applyFont="1" applyBorder="1"/>
    <xf numFmtId="164" fontId="3" fillId="0" borderId="0" xfId="1" applyNumberFormat="1" applyFont="1" applyBorder="1"/>
    <xf numFmtId="164" fontId="0" fillId="0" borderId="0" xfId="0" applyNumberFormat="1" applyFont="1" applyBorder="1"/>
    <xf numFmtId="49" fontId="8" fillId="0" borderId="0" xfId="0" applyNumberFormat="1" applyFont="1" applyFill="1" applyProtection="1"/>
    <xf numFmtId="0" fontId="8" fillId="0" borderId="0" xfId="0" applyFont="1" applyFill="1" applyProtection="1"/>
    <xf numFmtId="0" fontId="0" fillId="0" borderId="0" xfId="0" applyFill="1" applyProtection="1"/>
    <xf numFmtId="3" fontId="8" fillId="0" borderId="0" xfId="0" applyNumberFormat="1" applyFont="1" applyFill="1" applyProtection="1"/>
    <xf numFmtId="44" fontId="4" fillId="0" borderId="0" xfId="3" applyFont="1" applyFill="1" applyBorder="1"/>
    <xf numFmtId="14" fontId="8" fillId="0" borderId="0" xfId="0" applyNumberFormat="1" applyFont="1" applyFill="1" applyProtection="1"/>
    <xf numFmtId="3" fontId="7" fillId="0" borderId="0" xfId="4" applyNumberFormat="1" applyFont="1" applyFill="1" applyProtection="1"/>
    <xf numFmtId="3" fontId="0" fillId="0" borderId="0" xfId="0" applyNumberFormat="1" applyFont="1"/>
    <xf numFmtId="0" fontId="5" fillId="0" borderId="0" xfId="0" applyFont="1" applyFill="1"/>
    <xf numFmtId="0" fontId="3" fillId="0" borderId="0" xfId="0" applyFont="1" applyFill="1"/>
    <xf numFmtId="49" fontId="8" fillId="0" borderId="0" xfId="4" applyNumberFormat="1" applyFont="1" applyFill="1" applyProtection="1"/>
    <xf numFmtId="14" fontId="0" fillId="0" borderId="0" xfId="0" applyNumberFormat="1" applyFill="1" applyProtection="1"/>
    <xf numFmtId="0" fontId="0" fillId="0" borderId="0" xfId="0" applyFont="1" applyFill="1"/>
    <xf numFmtId="164" fontId="5" fillId="0" borderId="0" xfId="3" applyNumberFormat="1" applyFont="1"/>
    <xf numFmtId="14" fontId="2" fillId="0" borderId="0" xfId="0" applyNumberFormat="1" applyFont="1"/>
    <xf numFmtId="44" fontId="0" fillId="0" borderId="0" xfId="0" applyNumberFormat="1" applyFont="1"/>
    <xf numFmtId="0" fontId="11" fillId="0" borderId="0" xfId="0" applyFont="1"/>
    <xf numFmtId="164" fontId="11" fillId="0" borderId="0" xfId="1" applyNumberFormat="1" applyFont="1"/>
    <xf numFmtId="9" fontId="11" fillId="0" borderId="0" xfId="2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4" fillId="3" borderId="0" xfId="0" applyFont="1" applyFill="1"/>
    <xf numFmtId="164" fontId="11" fillId="3" borderId="0" xfId="1" applyNumberFormat="1" applyFont="1" applyFill="1"/>
    <xf numFmtId="9" fontId="11" fillId="3" borderId="0" xfId="2" applyFont="1" applyFill="1"/>
    <xf numFmtId="0" fontId="11" fillId="3" borderId="0" xfId="0" applyFont="1" applyFill="1"/>
    <xf numFmtId="43" fontId="0" fillId="0" borderId="0" xfId="1" applyFont="1"/>
    <xf numFmtId="43" fontId="0" fillId="0" borderId="0" xfId="0" applyNumberFormat="1" applyFont="1"/>
    <xf numFmtId="164" fontId="15" fillId="0" borderId="0" xfId="1" applyNumberFormat="1" applyFont="1" applyAlignment="1"/>
    <xf numFmtId="164" fontId="0" fillId="0" borderId="1" xfId="1" applyNumberFormat="1" applyFont="1" applyBorder="1"/>
    <xf numFmtId="164" fontId="0" fillId="0" borderId="0" xfId="1" applyNumberFormat="1" applyFont="1" applyBorder="1"/>
    <xf numFmtId="43" fontId="0" fillId="0" borderId="1" xfId="1" applyFont="1" applyBorder="1"/>
    <xf numFmtId="9" fontId="0" fillId="0" borderId="0" xfId="2" applyNumberFormat="1" applyFont="1"/>
    <xf numFmtId="9" fontId="0" fillId="0" borderId="1" xfId="2" applyNumberFormat="1" applyFont="1" applyBorder="1"/>
    <xf numFmtId="0" fontId="10" fillId="0" borderId="0" xfId="0" applyFont="1" applyAlignment="1">
      <alignment horizontal="center"/>
    </xf>
    <xf numFmtId="9" fontId="16" fillId="2" borderId="0" xfId="2" applyFont="1" applyFill="1"/>
    <xf numFmtId="164" fontId="15" fillId="2" borderId="0" xfId="1" applyNumberFormat="1" applyFont="1" applyFill="1" applyAlignment="1">
      <alignment horizontal="center"/>
    </xf>
    <xf numFmtId="164" fontId="15" fillId="0" borderId="0" xfId="1" applyNumberFormat="1" applyFont="1" applyAlignment="1">
      <alignment horizontal="center"/>
    </xf>
    <xf numFmtId="0" fontId="10" fillId="2" borderId="0" xfId="0" applyFont="1" applyFill="1"/>
    <xf numFmtId="164" fontId="10" fillId="2" borderId="0" xfId="1" applyNumberFormat="1" applyFont="1" applyFill="1" applyAlignment="1">
      <alignment horizontal="center"/>
    </xf>
    <xf numFmtId="164" fontId="10" fillId="0" borderId="0" xfId="1" applyNumberFormat="1" applyFont="1" applyAlignment="1">
      <alignment horizontal="center"/>
    </xf>
    <xf numFmtId="164" fontId="10" fillId="0" borderId="0" xfId="1" applyNumberFormat="1" applyFont="1" applyAlignment="1"/>
    <xf numFmtId="164" fontId="10" fillId="0" borderId="6" xfId="1" applyNumberFormat="1" applyFont="1" applyBorder="1"/>
    <xf numFmtId="9" fontId="10" fillId="0" borderId="6" xfId="2" applyFont="1" applyBorder="1"/>
    <xf numFmtId="0" fontId="10" fillId="2" borderId="6" xfId="0" applyFont="1" applyFill="1" applyBorder="1"/>
    <xf numFmtId="9" fontId="10" fillId="2" borderId="0" xfId="2" applyFont="1" applyFill="1" applyBorder="1"/>
    <xf numFmtId="0" fontId="10" fillId="0" borderId="2" xfId="0" applyFont="1" applyBorder="1"/>
    <xf numFmtId="164" fontId="10" fillId="0" borderId="0" xfId="1" applyNumberFormat="1" applyFont="1"/>
    <xf numFmtId="9" fontId="10" fillId="0" borderId="0" xfId="2" applyFont="1"/>
    <xf numFmtId="9" fontId="10" fillId="2" borderId="0" xfId="2" applyFont="1" applyFill="1"/>
    <xf numFmtId="0" fontId="11" fillId="0" borderId="1" xfId="0" applyFont="1" applyBorder="1"/>
    <xf numFmtId="0" fontId="11" fillId="2" borderId="0" xfId="0" applyFont="1" applyFill="1"/>
    <xf numFmtId="9" fontId="11" fillId="2" borderId="0" xfId="2" applyFont="1" applyFill="1"/>
    <xf numFmtId="0" fontId="11" fillId="0" borderId="0" xfId="0" applyFont="1" applyAlignment="1">
      <alignment horizontal="left" indent="1"/>
    </xf>
    <xf numFmtId="164" fontId="16" fillId="0" borderId="0" xfId="1" applyNumberFormat="1" applyFont="1" applyAlignment="1">
      <alignment vertical="center"/>
    </xf>
    <xf numFmtId="164" fontId="16" fillId="0" borderId="1" xfId="1" applyNumberFormat="1" applyFont="1" applyBorder="1" applyAlignment="1">
      <alignment vertical="center"/>
    </xf>
    <xf numFmtId="164" fontId="11" fillId="0" borderId="1" xfId="1" applyNumberFormat="1" applyFont="1" applyBorder="1"/>
    <xf numFmtId="9" fontId="11" fillId="0" borderId="1" xfId="2" applyFont="1" applyBorder="1"/>
    <xf numFmtId="0" fontId="11" fillId="2" borderId="1" xfId="0" applyFont="1" applyFill="1" applyBorder="1"/>
    <xf numFmtId="9" fontId="11" fillId="2" borderId="0" xfId="2" applyFont="1" applyFill="1" applyBorder="1"/>
    <xf numFmtId="164" fontId="11" fillId="0" borderId="0" xfId="1" applyNumberFormat="1" applyFont="1" applyBorder="1"/>
    <xf numFmtId="164" fontId="18" fillId="0" borderId="0" xfId="1" applyNumberFormat="1" applyFont="1" applyAlignment="1">
      <alignment vertical="center"/>
    </xf>
    <xf numFmtId="0" fontId="10" fillId="0" borderId="3" xfId="0" applyFont="1" applyBorder="1"/>
    <xf numFmtId="164" fontId="10" fillId="0" borderId="4" xfId="1" applyNumberFormat="1" applyFont="1" applyBorder="1"/>
    <xf numFmtId="9" fontId="10" fillId="0" borderId="4" xfId="2" applyFont="1" applyBorder="1"/>
    <xf numFmtId="0" fontId="10" fillId="2" borderId="4" xfId="0" applyFont="1" applyFill="1" applyBorder="1"/>
    <xf numFmtId="164" fontId="11" fillId="2" borderId="0" xfId="1" applyNumberFormat="1" applyFont="1" applyFill="1"/>
    <xf numFmtId="164" fontId="11" fillId="0" borderId="0" xfId="1" applyNumberFormat="1" applyFont="1" applyFill="1"/>
    <xf numFmtId="9" fontId="11" fillId="0" borderId="4" xfId="2" applyFont="1" applyBorder="1"/>
    <xf numFmtId="9" fontId="11" fillId="2" borderId="4" xfId="2" applyFont="1" applyFill="1" applyBorder="1"/>
    <xf numFmtId="164" fontId="10" fillId="0" borderId="5" xfId="1" applyNumberFormat="1" applyFont="1" applyBorder="1"/>
    <xf numFmtId="164" fontId="17" fillId="0" borderId="0" xfId="1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164" fontId="10" fillId="0" borderId="0" xfId="1" applyNumberFormat="1" applyFont="1" applyAlignment="1">
      <alignment horizontal="center"/>
    </xf>
    <xf numFmtId="164" fontId="15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1" fillId="0" borderId="1" xfId="1" applyNumberFormat="1" applyFont="1" applyFill="1" applyBorder="1"/>
    <xf numFmtId="164" fontId="11" fillId="0" borderId="0" xfId="1" applyNumberFormat="1" applyFont="1" applyFill="1" applyBorder="1"/>
  </cellXfs>
  <cellStyles count="5">
    <cellStyle name="Comma" xfId="1" builtinId="3"/>
    <cellStyle name="Currency" xfId="3" builtinId="4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CNC%20March%202018%20financia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IDC%20March%202018%20financi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ties summary"/>
      <sheetName val="MRI download"/>
      <sheetName val="Quickbooks download"/>
      <sheetName val="Position"/>
      <sheetName val="Cash"/>
      <sheetName val="bldg codes"/>
      <sheetName val="prog codes"/>
    </sheetNames>
    <sheetDataSet>
      <sheetData sheetId="0">
        <row r="19">
          <cell r="C19">
            <v>669875.91</v>
          </cell>
          <cell r="E19">
            <v>667776</v>
          </cell>
          <cell r="O19">
            <v>560335.80000000005</v>
          </cell>
        </row>
        <row r="36">
          <cell r="C36">
            <v>564438.47</v>
          </cell>
          <cell r="E36">
            <v>572292</v>
          </cell>
          <cell r="O36">
            <v>502913.31</v>
          </cell>
        </row>
        <row r="46">
          <cell r="C46">
            <v>77373.070000000007</v>
          </cell>
          <cell r="E46">
            <v>79250</v>
          </cell>
          <cell r="O46">
            <v>89799.75</v>
          </cell>
        </row>
        <row r="55">
          <cell r="C55">
            <v>108565.57999999999</v>
          </cell>
          <cell r="E55">
            <v>121253.14</v>
          </cell>
          <cell r="O55">
            <v>117646.66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ties summary"/>
      <sheetName val="MRI download"/>
      <sheetName val="Quickbooks download"/>
      <sheetName val="bldg codes"/>
      <sheetName val="prog codes"/>
      <sheetName val="Position"/>
      <sheetName val="Cash"/>
    </sheetNames>
    <sheetDataSet>
      <sheetData sheetId="0">
        <row r="19">
          <cell r="C19">
            <v>174347.79</v>
          </cell>
          <cell r="E19">
            <v>173471</v>
          </cell>
          <cell r="O19">
            <v>157820.22</v>
          </cell>
        </row>
        <row r="36">
          <cell r="C36">
            <v>135371.07</v>
          </cell>
          <cell r="E36">
            <v>141033</v>
          </cell>
          <cell r="O36">
            <v>129208.82</v>
          </cell>
        </row>
        <row r="46">
          <cell r="C46">
            <v>75224.600000000006</v>
          </cell>
          <cell r="E46">
            <v>32950</v>
          </cell>
          <cell r="O46">
            <v>104564.43</v>
          </cell>
        </row>
        <row r="55">
          <cell r="C55">
            <v>117915.14</v>
          </cell>
          <cell r="E55">
            <v>92799.31</v>
          </cell>
          <cell r="O55">
            <v>153689.59000000003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zoomScale="130" zoomScaleNormal="130" workbookViewId="0">
      <pane xSplit="1" ySplit="5" topLeftCell="B6" activePane="bottomRight" state="frozen"/>
      <selection pane="topRight" activeCell="B1" sqref="B1"/>
      <selection pane="bottomLeft" activeCell="A5" sqref="A5"/>
      <selection pane="bottomRight" sqref="A1:L1"/>
    </sheetView>
  </sheetViews>
  <sheetFormatPr defaultColWidth="8.85546875" defaultRowHeight="11.25" x14ac:dyDescent="0.2"/>
  <cols>
    <col min="1" max="1" width="28.140625" style="51" bestFit="1" customWidth="1"/>
    <col min="2" max="2" width="10.42578125" style="52" bestFit="1" customWidth="1"/>
    <col min="3" max="3" width="10.5703125" style="52" bestFit="1" customWidth="1"/>
    <col min="4" max="4" width="11.140625" style="52" bestFit="1" customWidth="1"/>
    <col min="5" max="5" width="6.7109375" style="53" bestFit="1" customWidth="1"/>
    <col min="6" max="6" width="1.7109375" style="51" customWidth="1"/>
    <col min="7" max="8" width="10.5703125" style="52" bestFit="1" customWidth="1"/>
    <col min="9" max="9" width="10.140625" style="52" bestFit="1" customWidth="1"/>
    <col min="10" max="10" width="7.85546875" style="53" bestFit="1" customWidth="1"/>
    <col min="11" max="11" width="1.7109375" style="53" customWidth="1"/>
    <col min="12" max="12" width="24.42578125" style="51" bestFit="1" customWidth="1"/>
    <col min="13" max="16384" width="8.85546875" style="51"/>
  </cols>
  <sheetData>
    <row r="1" spans="1:15" ht="18" customHeight="1" x14ac:dyDescent="0.25">
      <c r="A1" s="107" t="s">
        <v>10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5" ht="15" customHeight="1" x14ac:dyDescent="0.25">
      <c r="A2" s="55"/>
      <c r="B2" s="55"/>
      <c r="C2" s="55"/>
      <c r="D2" s="55"/>
      <c r="E2" s="55"/>
      <c r="F2" s="56"/>
      <c r="G2" s="55"/>
      <c r="H2" s="55"/>
      <c r="I2" s="55"/>
      <c r="J2" s="55"/>
      <c r="K2" s="56"/>
    </row>
    <row r="3" spans="1:15" ht="15" customHeight="1" x14ac:dyDescent="0.2">
      <c r="A3" s="69"/>
      <c r="B3" s="109" t="s">
        <v>44</v>
      </c>
      <c r="C3" s="109"/>
      <c r="D3" s="109"/>
      <c r="E3" s="109"/>
      <c r="F3" s="70"/>
      <c r="G3" s="109" t="s">
        <v>43</v>
      </c>
      <c r="H3" s="109"/>
      <c r="I3" s="109"/>
      <c r="J3" s="109"/>
      <c r="K3" s="71"/>
      <c r="L3" s="72" t="s">
        <v>53</v>
      </c>
      <c r="M3" s="63"/>
      <c r="N3" s="63"/>
      <c r="O3" s="63"/>
    </row>
    <row r="4" spans="1:15" x14ac:dyDescent="0.2">
      <c r="B4" s="108" t="s">
        <v>52</v>
      </c>
      <c r="C4" s="108"/>
      <c r="D4" s="108"/>
      <c r="E4" s="108"/>
      <c r="F4" s="73"/>
      <c r="G4" s="108" t="s">
        <v>52</v>
      </c>
      <c r="H4" s="108"/>
      <c r="I4" s="108"/>
      <c r="J4" s="108"/>
      <c r="K4" s="74"/>
      <c r="L4" s="75" t="s">
        <v>54</v>
      </c>
      <c r="M4" s="76"/>
      <c r="N4" s="76"/>
      <c r="O4" s="76"/>
    </row>
    <row r="5" spans="1:15" ht="12" thickBot="1" x14ac:dyDescent="0.25">
      <c r="B5" s="77" t="s">
        <v>0</v>
      </c>
      <c r="C5" s="77" t="s">
        <v>1</v>
      </c>
      <c r="D5" s="77" t="s">
        <v>2</v>
      </c>
      <c r="E5" s="78" t="s">
        <v>45</v>
      </c>
      <c r="F5" s="79"/>
      <c r="G5" s="77" t="s">
        <v>0</v>
      </c>
      <c r="H5" s="77" t="s">
        <v>1</v>
      </c>
      <c r="I5" s="77" t="s">
        <v>2</v>
      </c>
      <c r="J5" s="78" t="s">
        <v>45</v>
      </c>
      <c r="K5" s="80"/>
      <c r="L5" s="77" t="s">
        <v>0</v>
      </c>
    </row>
    <row r="6" spans="1:15" ht="12" thickBot="1" x14ac:dyDescent="0.25">
      <c r="A6" s="81" t="s">
        <v>8</v>
      </c>
      <c r="B6" s="82"/>
      <c r="C6" s="82"/>
      <c r="D6" s="82"/>
      <c r="E6" s="83"/>
      <c r="F6" s="73"/>
      <c r="G6" s="82"/>
      <c r="H6" s="82"/>
      <c r="I6" s="82"/>
      <c r="J6" s="83"/>
      <c r="K6" s="84"/>
      <c r="L6" s="82"/>
    </row>
    <row r="7" spans="1:15" x14ac:dyDescent="0.2">
      <c r="A7" s="85" t="s">
        <v>3</v>
      </c>
      <c r="F7" s="86"/>
      <c r="K7" s="87"/>
      <c r="L7" s="52"/>
    </row>
    <row r="8" spans="1:15" x14ac:dyDescent="0.2">
      <c r="A8" s="88" t="s">
        <v>4</v>
      </c>
      <c r="B8" s="89">
        <f>'[1]Activities summary'!$C$19</f>
        <v>669875.91</v>
      </c>
      <c r="C8" s="52">
        <f>'[1]Activities summary'!$E$19</f>
        <v>667776</v>
      </c>
      <c r="D8" s="52">
        <f>B8-C8</f>
        <v>2099.9100000000326</v>
      </c>
      <c r="E8" s="53">
        <f>D8/C8</f>
        <v>3.144632331799934E-3</v>
      </c>
      <c r="F8" s="86"/>
      <c r="G8" s="106" t="s">
        <v>55</v>
      </c>
      <c r="H8" s="106"/>
      <c r="I8" s="106"/>
      <c r="J8" s="106"/>
      <c r="K8" s="87"/>
      <c r="L8" s="89">
        <f>'[1]Activities summary'!$O$19</f>
        <v>560335.80000000005</v>
      </c>
    </row>
    <row r="9" spans="1:15" x14ac:dyDescent="0.2">
      <c r="A9" s="88" t="s">
        <v>5</v>
      </c>
      <c r="B9" s="90">
        <f>'[1]Activities summary'!$C$36</f>
        <v>564438.47</v>
      </c>
      <c r="C9" s="91">
        <f>'[1]Activities summary'!$E$36</f>
        <v>572292</v>
      </c>
      <c r="D9" s="91">
        <f>B9-C9</f>
        <v>-7853.5300000000279</v>
      </c>
      <c r="E9" s="92">
        <f>D9/C9</f>
        <v>-1.3722942134434918E-2</v>
      </c>
      <c r="F9" s="93"/>
      <c r="G9" s="106"/>
      <c r="H9" s="106"/>
      <c r="I9" s="106"/>
      <c r="J9" s="106"/>
      <c r="K9" s="94"/>
      <c r="L9" s="90">
        <f>'[1]Activities summary'!$O$36</f>
        <v>502913.31</v>
      </c>
    </row>
    <row r="10" spans="1:15" x14ac:dyDescent="0.2">
      <c r="A10" s="51" t="s">
        <v>7</v>
      </c>
      <c r="B10" s="52">
        <f t="shared" ref="B10:C10" si="0">B8-B9</f>
        <v>105437.44000000006</v>
      </c>
      <c r="C10" s="52">
        <f t="shared" si="0"/>
        <v>95484</v>
      </c>
      <c r="D10" s="95">
        <f>B10-C10</f>
        <v>9953.4400000000605</v>
      </c>
      <c r="F10" s="86"/>
      <c r="G10" s="106"/>
      <c r="H10" s="106"/>
      <c r="I10" s="106"/>
      <c r="J10" s="106"/>
      <c r="K10" s="87"/>
      <c r="L10" s="52">
        <f>L8-L9</f>
        <v>57422.490000000049</v>
      </c>
    </row>
    <row r="11" spans="1:15" x14ac:dyDescent="0.2">
      <c r="B11" s="96"/>
      <c r="F11" s="86"/>
      <c r="K11" s="87"/>
      <c r="L11" s="96"/>
    </row>
    <row r="12" spans="1:15" x14ac:dyDescent="0.2">
      <c r="A12" s="85" t="s">
        <v>6</v>
      </c>
      <c r="B12" s="96"/>
      <c r="F12" s="86"/>
      <c r="K12" s="87"/>
      <c r="L12" s="96"/>
    </row>
    <row r="13" spans="1:15" x14ac:dyDescent="0.2">
      <c r="A13" s="88" t="s">
        <v>4</v>
      </c>
      <c r="B13" s="52">
        <f>'[1]Activities summary'!$C$46</f>
        <v>77373.070000000007</v>
      </c>
      <c r="C13" s="52">
        <f>'[1]Activities summary'!$E$46</f>
        <v>79250</v>
      </c>
      <c r="D13" s="52">
        <f>B13-C13</f>
        <v>-1876.929999999993</v>
      </c>
      <c r="E13" s="53">
        <f>D13/C13</f>
        <v>-2.3683659305993601E-2</v>
      </c>
      <c r="F13" s="86"/>
      <c r="K13" s="87"/>
      <c r="L13" s="52">
        <f>'[1]Activities summary'!$O$46</f>
        <v>89799.75</v>
      </c>
    </row>
    <row r="14" spans="1:15" x14ac:dyDescent="0.2">
      <c r="A14" s="88" t="s">
        <v>5</v>
      </c>
      <c r="B14" s="91">
        <f>'[1]Activities summary'!$C$55</f>
        <v>108565.57999999999</v>
      </c>
      <c r="C14" s="91">
        <f>'[1]Activities summary'!$E$55</f>
        <v>121253.14</v>
      </c>
      <c r="D14" s="91">
        <f>B14-C14</f>
        <v>-12687.560000000012</v>
      </c>
      <c r="E14" s="92">
        <f>D14/C14</f>
        <v>-0.10463696032943982</v>
      </c>
      <c r="F14" s="93"/>
      <c r="G14" s="91"/>
      <c r="H14" s="91"/>
      <c r="I14" s="91"/>
      <c r="J14" s="92"/>
      <c r="K14" s="94"/>
      <c r="L14" s="91">
        <f>'[1]Activities summary'!$O$55</f>
        <v>117646.66</v>
      </c>
    </row>
    <row r="15" spans="1:15" x14ac:dyDescent="0.2">
      <c r="A15" s="51" t="s">
        <v>7</v>
      </c>
      <c r="B15" s="52">
        <f>B13-B14</f>
        <v>-31192.50999999998</v>
      </c>
      <c r="C15" s="52">
        <f t="shared" ref="C15" si="1">C13-C14</f>
        <v>-42003.14</v>
      </c>
      <c r="D15" s="95">
        <f>B15-C15</f>
        <v>10810.630000000019</v>
      </c>
      <c r="F15" s="86"/>
      <c r="I15" s="95"/>
      <c r="K15" s="87"/>
      <c r="L15" s="52">
        <f>L13-L14</f>
        <v>-27846.910000000003</v>
      </c>
    </row>
    <row r="16" spans="1:15" ht="12" thickBot="1" x14ac:dyDescent="0.25">
      <c r="F16" s="86"/>
      <c r="K16" s="87"/>
      <c r="L16" s="52"/>
    </row>
    <row r="17" spans="1:12" ht="12" thickBot="1" x14ac:dyDescent="0.25">
      <c r="A17" s="97" t="s">
        <v>12</v>
      </c>
      <c r="B17" s="98">
        <f>B10+B15</f>
        <v>74244.93000000008</v>
      </c>
      <c r="C17" s="98">
        <f t="shared" ref="C17:D17" si="2">C10+C15</f>
        <v>53480.86</v>
      </c>
      <c r="D17" s="98">
        <f t="shared" si="2"/>
        <v>20764.07000000008</v>
      </c>
      <c r="E17" s="99"/>
      <c r="F17" s="100"/>
      <c r="G17" s="98"/>
      <c r="H17" s="98"/>
      <c r="I17" s="98"/>
      <c r="J17" s="103"/>
      <c r="K17" s="104"/>
      <c r="L17" s="105">
        <f>L10+L15</f>
        <v>29575.580000000045</v>
      </c>
    </row>
    <row r="18" spans="1:12" ht="12" thickBot="1" x14ac:dyDescent="0.25">
      <c r="A18" s="86"/>
      <c r="B18" s="101"/>
      <c r="C18" s="101"/>
      <c r="D18" s="101"/>
      <c r="E18" s="87"/>
      <c r="F18" s="86"/>
      <c r="G18" s="101"/>
      <c r="H18" s="101"/>
      <c r="I18" s="101"/>
      <c r="J18" s="87"/>
      <c r="K18" s="87"/>
      <c r="L18" s="101"/>
    </row>
    <row r="19" spans="1:12" ht="12" thickBot="1" x14ac:dyDescent="0.25">
      <c r="A19" s="81" t="s">
        <v>9</v>
      </c>
      <c r="F19" s="86"/>
      <c r="K19" s="87"/>
      <c r="L19" s="52"/>
    </row>
    <row r="20" spans="1:12" x14ac:dyDescent="0.2">
      <c r="A20" s="85" t="s">
        <v>3</v>
      </c>
      <c r="F20" s="86"/>
      <c r="K20" s="87"/>
      <c r="L20" s="52"/>
    </row>
    <row r="21" spans="1:12" x14ac:dyDescent="0.2">
      <c r="A21" s="88" t="s">
        <v>4</v>
      </c>
      <c r="B21" s="52">
        <f>'[2]Activities summary'!$C$19</f>
        <v>174347.79</v>
      </c>
      <c r="C21" s="52">
        <f>'[2]Activities summary'!$E$19</f>
        <v>173471</v>
      </c>
      <c r="D21" s="102">
        <f>B21-C21</f>
        <v>876.79000000000815</v>
      </c>
      <c r="E21" s="53">
        <f>D21/C21</f>
        <v>5.0543894944976861E-3</v>
      </c>
      <c r="F21" s="86"/>
      <c r="I21" s="102"/>
      <c r="K21" s="87"/>
      <c r="L21" s="52">
        <f>'[2]Activities summary'!$O$19</f>
        <v>157820.22</v>
      </c>
    </row>
    <row r="22" spans="1:12" x14ac:dyDescent="0.2">
      <c r="A22" s="88" t="s">
        <v>5</v>
      </c>
      <c r="B22" s="91">
        <f>'[2]Activities summary'!$C$36</f>
        <v>135371.07</v>
      </c>
      <c r="C22" s="91">
        <f>'[2]Activities summary'!$E$36</f>
        <v>141033</v>
      </c>
      <c r="D22" s="91">
        <f>B22-C22</f>
        <v>-5661.929999999993</v>
      </c>
      <c r="E22" s="92">
        <f>D22/C22</f>
        <v>-4.0146136010720847E-2</v>
      </c>
      <c r="F22" s="93"/>
      <c r="G22" s="91"/>
      <c r="H22" s="91"/>
      <c r="I22" s="111"/>
      <c r="J22" s="92"/>
      <c r="K22" s="94"/>
      <c r="L22" s="91">
        <f>'[2]Activities summary'!$O$36</f>
        <v>129208.82</v>
      </c>
    </row>
    <row r="23" spans="1:12" x14ac:dyDescent="0.2">
      <c r="A23" s="51" t="s">
        <v>7</v>
      </c>
      <c r="B23" s="52">
        <f>B21-B22</f>
        <v>38976.720000000001</v>
      </c>
      <c r="C23" s="52">
        <f t="shared" ref="C23" si="3">C21-C22</f>
        <v>32438</v>
      </c>
      <c r="D23" s="95">
        <f>B23-C23</f>
        <v>6538.7200000000012</v>
      </c>
      <c r="F23" s="86"/>
      <c r="I23" s="112"/>
      <c r="K23" s="87"/>
      <c r="L23" s="52">
        <f>L21-L22</f>
        <v>28611.399999999994</v>
      </c>
    </row>
    <row r="24" spans="1:12" x14ac:dyDescent="0.2">
      <c r="F24" s="86"/>
      <c r="I24" s="102"/>
      <c r="K24" s="87"/>
      <c r="L24" s="52"/>
    </row>
    <row r="25" spans="1:12" x14ac:dyDescent="0.2">
      <c r="A25" s="85" t="s">
        <v>6</v>
      </c>
      <c r="F25" s="86"/>
      <c r="H25" s="95"/>
      <c r="I25" s="102"/>
      <c r="K25" s="87"/>
      <c r="L25" s="52"/>
    </row>
    <row r="26" spans="1:12" x14ac:dyDescent="0.2">
      <c r="A26" s="88" t="s">
        <v>4</v>
      </c>
      <c r="B26" s="52">
        <f>'[2]Activities summary'!$C$46</f>
        <v>75224.600000000006</v>
      </c>
      <c r="C26" s="52">
        <f>'[2]Activities summary'!$E$46</f>
        <v>32950</v>
      </c>
      <c r="D26" s="52">
        <f>B26-C26</f>
        <v>42274.600000000006</v>
      </c>
      <c r="E26" s="53">
        <f>D26/C26</f>
        <v>1.2829924127465859</v>
      </c>
      <c r="F26" s="86"/>
      <c r="I26" s="102"/>
      <c r="K26" s="87"/>
      <c r="L26" s="52">
        <f>'[2]Activities summary'!$O$46</f>
        <v>104564.43</v>
      </c>
    </row>
    <row r="27" spans="1:12" x14ac:dyDescent="0.2">
      <c r="A27" s="88" t="s">
        <v>5</v>
      </c>
      <c r="B27" s="91">
        <f>'[2]Activities summary'!$C$55</f>
        <v>117915.14</v>
      </c>
      <c r="C27" s="91">
        <f>'[2]Activities summary'!$E$55</f>
        <v>92799.31</v>
      </c>
      <c r="D27" s="91">
        <f>B27-C27</f>
        <v>25115.83</v>
      </c>
      <c r="E27" s="92">
        <f>D27/C27</f>
        <v>0.27064673217936647</v>
      </c>
      <c r="F27" s="93"/>
      <c r="G27" s="91"/>
      <c r="H27" s="91"/>
      <c r="I27" s="111"/>
      <c r="J27" s="92"/>
      <c r="K27" s="94"/>
      <c r="L27" s="91">
        <f>'[2]Activities summary'!$O$55</f>
        <v>153689.59000000003</v>
      </c>
    </row>
    <row r="28" spans="1:12" x14ac:dyDescent="0.2">
      <c r="A28" s="51" t="s">
        <v>7</v>
      </c>
      <c r="B28" s="52">
        <f>B26-B27</f>
        <v>-42690.539999999994</v>
      </c>
      <c r="C28" s="52">
        <f t="shared" ref="C28" si="4">C26-C27</f>
        <v>-59849.31</v>
      </c>
      <c r="D28" s="95">
        <f>B28-C28</f>
        <v>17158.770000000004</v>
      </c>
      <c r="F28" s="86"/>
      <c r="I28" s="95"/>
      <c r="K28" s="87"/>
      <c r="L28" s="52">
        <f>L26-L27</f>
        <v>-49125.160000000033</v>
      </c>
    </row>
    <row r="29" spans="1:12" ht="12" thickBot="1" x14ac:dyDescent="0.25">
      <c r="F29" s="86"/>
      <c r="K29" s="87"/>
      <c r="L29" s="52"/>
    </row>
    <row r="30" spans="1:12" s="54" customFormat="1" ht="12" thickBot="1" x14ac:dyDescent="0.25">
      <c r="A30" s="97" t="s">
        <v>12</v>
      </c>
      <c r="B30" s="98">
        <f>B28+B23</f>
        <v>-3713.8199999999924</v>
      </c>
      <c r="C30" s="98">
        <f>C28+C23</f>
        <v>-27411.309999999998</v>
      </c>
      <c r="D30" s="98">
        <f>D28+D23</f>
        <v>23697.490000000005</v>
      </c>
      <c r="E30" s="103"/>
      <c r="F30" s="100"/>
      <c r="G30" s="98"/>
      <c r="H30" s="98"/>
      <c r="I30" s="98"/>
      <c r="J30" s="103"/>
      <c r="K30" s="104"/>
      <c r="L30" s="105">
        <f>L23+L28</f>
        <v>-20513.760000000038</v>
      </c>
    </row>
    <row r="31" spans="1:12" ht="12" thickBot="1" x14ac:dyDescent="0.25">
      <c r="A31" s="86"/>
      <c r="B31" s="101"/>
      <c r="C31" s="101"/>
      <c r="D31" s="101"/>
      <c r="E31" s="87"/>
      <c r="F31" s="86"/>
      <c r="G31" s="101"/>
      <c r="H31" s="101"/>
      <c r="I31" s="101"/>
      <c r="J31" s="87"/>
      <c r="K31" s="87"/>
      <c r="L31" s="101"/>
    </row>
    <row r="32" spans="1:12" ht="12" thickBot="1" x14ac:dyDescent="0.25">
      <c r="A32" s="81" t="s">
        <v>11</v>
      </c>
      <c r="F32" s="86"/>
      <c r="K32" s="87"/>
      <c r="L32" s="52"/>
    </row>
    <row r="33" spans="1:12" x14ac:dyDescent="0.2">
      <c r="A33" s="85" t="s">
        <v>3</v>
      </c>
      <c r="F33" s="86"/>
      <c r="K33" s="87"/>
      <c r="L33" s="52"/>
    </row>
    <row r="34" spans="1:12" x14ac:dyDescent="0.2">
      <c r="A34" s="88" t="s">
        <v>4</v>
      </c>
      <c r="B34" s="52">
        <f>B8+B21</f>
        <v>844223.70000000007</v>
      </c>
      <c r="C34" s="52">
        <f>C8+C21</f>
        <v>841247</v>
      </c>
      <c r="D34" s="52">
        <f>B34-C34</f>
        <v>2976.7000000000698</v>
      </c>
      <c r="E34" s="53">
        <f>D34/C34</f>
        <v>3.5384375813525275E-3</v>
      </c>
      <c r="F34" s="86"/>
      <c r="K34" s="87"/>
      <c r="L34" s="52">
        <f>L21+L8</f>
        <v>718156.02</v>
      </c>
    </row>
    <row r="35" spans="1:12" x14ac:dyDescent="0.2">
      <c r="A35" s="88" t="s">
        <v>5</v>
      </c>
      <c r="B35" s="91">
        <f>B9+B22</f>
        <v>699809.54</v>
      </c>
      <c r="C35" s="91">
        <f>C9+C22</f>
        <v>713325</v>
      </c>
      <c r="D35" s="91">
        <f>B35-C35</f>
        <v>-13515.459999999963</v>
      </c>
      <c r="E35" s="92">
        <f>D35/C35</f>
        <v>-1.8947127887007975E-2</v>
      </c>
      <c r="F35" s="93"/>
      <c r="G35" s="91"/>
      <c r="H35" s="91"/>
      <c r="I35" s="91"/>
      <c r="J35" s="92"/>
      <c r="K35" s="94"/>
      <c r="L35" s="91">
        <f>L22+L9</f>
        <v>632122.13</v>
      </c>
    </row>
    <row r="36" spans="1:12" x14ac:dyDescent="0.2">
      <c r="A36" s="51" t="s">
        <v>7</v>
      </c>
      <c r="B36" s="52">
        <f>B34-B35</f>
        <v>144414.16000000003</v>
      </c>
      <c r="C36" s="52">
        <f>C34-C35</f>
        <v>127922</v>
      </c>
      <c r="D36" s="95">
        <f>B36-C36</f>
        <v>16492.160000000033</v>
      </c>
      <c r="F36" s="86"/>
      <c r="I36" s="95"/>
      <c r="K36" s="87"/>
      <c r="L36" s="52">
        <f>L34-L35</f>
        <v>86033.890000000014</v>
      </c>
    </row>
    <row r="37" spans="1:12" x14ac:dyDescent="0.2">
      <c r="F37" s="86"/>
      <c r="K37" s="87"/>
      <c r="L37" s="52"/>
    </row>
    <row r="38" spans="1:12" x14ac:dyDescent="0.2">
      <c r="A38" s="85" t="s">
        <v>6</v>
      </c>
      <c r="F38" s="86"/>
      <c r="K38" s="87"/>
      <c r="L38" s="52"/>
    </row>
    <row r="39" spans="1:12" x14ac:dyDescent="0.2">
      <c r="A39" s="88" t="s">
        <v>4</v>
      </c>
      <c r="B39" s="52">
        <f>B13+B26</f>
        <v>152597.67000000001</v>
      </c>
      <c r="C39" s="52">
        <f>C13+C26</f>
        <v>112200</v>
      </c>
      <c r="D39" s="52">
        <f>B39-C39</f>
        <v>40397.670000000013</v>
      </c>
      <c r="E39" s="53">
        <f>D39/C39</f>
        <v>0.36005053475935839</v>
      </c>
      <c r="F39" s="86"/>
      <c r="K39" s="87"/>
      <c r="L39" s="52">
        <f>L26+L13</f>
        <v>194364.18</v>
      </c>
    </row>
    <row r="40" spans="1:12" x14ac:dyDescent="0.2">
      <c r="A40" s="88" t="s">
        <v>5</v>
      </c>
      <c r="B40" s="91">
        <f>B14+B27</f>
        <v>226480.71999999997</v>
      </c>
      <c r="C40" s="91">
        <f>C14+C27</f>
        <v>214052.45</v>
      </c>
      <c r="D40" s="91">
        <f>B40-C40</f>
        <v>12428.26999999996</v>
      </c>
      <c r="E40" s="92">
        <f>D40/C40</f>
        <v>5.8061797470666462E-2</v>
      </c>
      <c r="F40" s="93"/>
      <c r="G40" s="91"/>
      <c r="H40" s="91"/>
      <c r="I40" s="91"/>
      <c r="J40" s="92"/>
      <c r="K40" s="94"/>
      <c r="L40" s="91">
        <f>L27+L14</f>
        <v>271336.25</v>
      </c>
    </row>
    <row r="41" spans="1:12" x14ac:dyDescent="0.2">
      <c r="A41" s="51" t="s">
        <v>7</v>
      </c>
      <c r="B41" s="52">
        <f>B39-B40</f>
        <v>-73883.049999999959</v>
      </c>
      <c r="C41" s="52">
        <f>C39-C40</f>
        <v>-101852.45000000001</v>
      </c>
      <c r="D41" s="95">
        <f>B41-C41</f>
        <v>27969.400000000052</v>
      </c>
      <c r="F41" s="86"/>
      <c r="I41" s="95"/>
      <c r="K41" s="87"/>
      <c r="L41" s="52">
        <f>L39-L40</f>
        <v>-76972.070000000007</v>
      </c>
    </row>
    <row r="42" spans="1:12" ht="12" thickBot="1" x14ac:dyDescent="0.25">
      <c r="F42" s="86"/>
      <c r="K42" s="87"/>
      <c r="L42" s="52"/>
    </row>
    <row r="43" spans="1:12" s="54" customFormat="1" ht="12" thickBot="1" x14ac:dyDescent="0.25">
      <c r="A43" s="97" t="s">
        <v>12</v>
      </c>
      <c r="B43" s="98">
        <f>B36+B41</f>
        <v>70531.110000000073</v>
      </c>
      <c r="C43" s="98">
        <f>C36+C41</f>
        <v>26069.549999999988</v>
      </c>
      <c r="D43" s="98">
        <f>D36+D41</f>
        <v>44461.560000000085</v>
      </c>
      <c r="E43" s="99"/>
      <c r="F43" s="100"/>
      <c r="G43" s="98"/>
      <c r="H43" s="98"/>
      <c r="I43" s="98"/>
      <c r="J43" s="103"/>
      <c r="K43" s="104"/>
      <c r="L43" s="105">
        <f>L36+L41</f>
        <v>9061.820000000007</v>
      </c>
    </row>
    <row r="44" spans="1:12" x14ac:dyDescent="0.2">
      <c r="A44" s="60"/>
      <c r="B44" s="58"/>
      <c r="C44" s="58"/>
      <c r="D44" s="58"/>
      <c r="E44" s="59"/>
      <c r="F44" s="60"/>
      <c r="G44" s="58"/>
      <c r="H44" s="58"/>
      <c r="I44" s="58"/>
      <c r="J44" s="59"/>
      <c r="K44" s="59"/>
    </row>
    <row r="45" spans="1:12" ht="21" customHeight="1" x14ac:dyDescent="0.2">
      <c r="A45" s="57"/>
      <c r="B45" s="58"/>
      <c r="C45" s="58"/>
      <c r="D45" s="58"/>
      <c r="E45" s="59"/>
      <c r="F45" s="60"/>
      <c r="G45" s="58"/>
      <c r="H45" s="58"/>
      <c r="I45" s="58"/>
      <c r="J45" s="59"/>
      <c r="K45" s="59"/>
    </row>
    <row r="46" spans="1:12" ht="21" customHeight="1" x14ac:dyDescent="0.2">
      <c r="A46" s="57"/>
      <c r="B46" s="58"/>
      <c r="C46" s="58"/>
      <c r="D46" s="58"/>
      <c r="E46" s="59"/>
      <c r="F46" s="60"/>
      <c r="G46" s="58"/>
      <c r="H46" s="58"/>
      <c r="I46" s="58"/>
      <c r="J46" s="59"/>
      <c r="K46" s="59"/>
    </row>
    <row r="47" spans="1:12" ht="21" customHeight="1" x14ac:dyDescent="0.2">
      <c r="A47" s="57"/>
      <c r="B47" s="58"/>
      <c r="C47" s="58"/>
      <c r="D47" s="58"/>
      <c r="E47" s="59"/>
      <c r="F47" s="60"/>
      <c r="G47" s="58"/>
      <c r="H47" s="58"/>
      <c r="I47" s="58"/>
      <c r="J47" s="59"/>
      <c r="K47" s="59"/>
    </row>
    <row r="48" spans="1:12" ht="21" customHeight="1" x14ac:dyDescent="0.2">
      <c r="A48" s="57"/>
      <c r="B48" s="58"/>
      <c r="C48" s="58"/>
      <c r="D48" s="58"/>
      <c r="E48" s="59"/>
      <c r="F48" s="60"/>
      <c r="G48" s="58"/>
      <c r="H48" s="58"/>
      <c r="I48" s="58"/>
      <c r="J48" s="59"/>
      <c r="K48" s="59"/>
    </row>
  </sheetData>
  <mergeCells count="6">
    <mergeCell ref="G8:J10"/>
    <mergeCell ref="A1:L1"/>
    <mergeCell ref="B4:E4"/>
    <mergeCell ref="G4:J4"/>
    <mergeCell ref="G3:J3"/>
    <mergeCell ref="B3:E3"/>
  </mergeCells>
  <printOptions horizontalCentered="1" gridLines="1"/>
  <pageMargins left="0.5" right="0.5" top="0.5" bottom="0.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zoomScaleNormal="100" workbookViewId="0"/>
  </sheetViews>
  <sheetFormatPr defaultColWidth="9.140625" defaultRowHeight="15" x14ac:dyDescent="0.25"/>
  <cols>
    <col min="1" max="1" width="35" style="2" customWidth="1"/>
    <col min="2" max="2" width="15.28515625" style="2" bestFit="1" customWidth="1"/>
    <col min="3" max="3" width="12.7109375" style="2" bestFit="1" customWidth="1"/>
    <col min="4" max="4" width="19.42578125" style="2" bestFit="1" customWidth="1"/>
    <col min="5" max="5" width="12.5703125" style="2" bestFit="1" customWidth="1"/>
    <col min="6" max="6" width="14.42578125" style="2" customWidth="1"/>
    <col min="7" max="7" width="11.5703125" style="2" bestFit="1" customWidth="1"/>
    <col min="8" max="8" width="12.140625" style="2" bestFit="1" customWidth="1"/>
    <col min="9" max="9" width="9.140625" style="2"/>
    <col min="10" max="10" width="11.5703125" style="2" bestFit="1" customWidth="1"/>
    <col min="11" max="11" width="10.140625" style="2" customWidth="1"/>
    <col min="12" max="12" width="18.140625" style="2" customWidth="1"/>
    <col min="13" max="14" width="9.7109375" style="2" bestFit="1" customWidth="1"/>
    <col min="15" max="16384" width="9.140625" style="2"/>
  </cols>
  <sheetData>
    <row r="1" spans="1:14" x14ac:dyDescent="0.25">
      <c r="A1" s="43" t="s">
        <v>13</v>
      </c>
      <c r="B1" s="44"/>
      <c r="C1" s="14"/>
      <c r="D1" s="30"/>
      <c r="E1" s="30"/>
      <c r="F1" s="17"/>
    </row>
    <row r="2" spans="1:14" x14ac:dyDescent="0.25">
      <c r="A2" s="44"/>
      <c r="B2" s="49">
        <v>43159</v>
      </c>
      <c r="C2" s="49">
        <v>43220</v>
      </c>
      <c r="E2" s="31"/>
      <c r="F2" s="32"/>
    </row>
    <row r="3" spans="1:14" x14ac:dyDescent="0.25">
      <c r="A3" s="43" t="s">
        <v>14</v>
      </c>
      <c r="B3" s="15">
        <v>32234.17</v>
      </c>
      <c r="C3" s="15">
        <v>19950</v>
      </c>
      <c r="I3" s="41"/>
      <c r="J3" s="41"/>
      <c r="K3" s="41"/>
      <c r="L3" s="41"/>
    </row>
    <row r="4" spans="1:14" x14ac:dyDescent="0.25">
      <c r="A4" s="43" t="s">
        <v>15</v>
      </c>
      <c r="B4" s="15">
        <v>15237.43</v>
      </c>
      <c r="C4" s="15">
        <v>2651</v>
      </c>
      <c r="E4" s="33"/>
      <c r="F4" s="33"/>
      <c r="H4" s="27"/>
      <c r="I4" s="27"/>
      <c r="J4" s="27"/>
    </row>
    <row r="5" spans="1:14" x14ac:dyDescent="0.25">
      <c r="A5" s="43" t="s">
        <v>16</v>
      </c>
      <c r="B5" s="15">
        <v>5159.99</v>
      </c>
      <c r="C5" s="15">
        <v>17455</v>
      </c>
      <c r="E5" s="33"/>
      <c r="F5" s="33"/>
    </row>
    <row r="6" spans="1:14" x14ac:dyDescent="0.25">
      <c r="A6" s="43" t="s">
        <v>17</v>
      </c>
      <c r="B6" s="15">
        <v>-7741.96</v>
      </c>
      <c r="C6" s="15">
        <v>9720</v>
      </c>
      <c r="E6" s="33"/>
      <c r="F6" s="28"/>
      <c r="H6"/>
      <c r="I6" s="42"/>
      <c r="J6" s="42"/>
      <c r="K6" s="42"/>
      <c r="L6" s="42"/>
      <c r="M6" s="42"/>
      <c r="N6" s="42"/>
    </row>
    <row r="7" spans="1:14" x14ac:dyDescent="0.25">
      <c r="A7" s="43" t="s">
        <v>18</v>
      </c>
      <c r="B7" s="50">
        <f>SUM(B3:B6)</f>
        <v>44889.63</v>
      </c>
      <c r="C7" s="15">
        <f>SUM(C3:C6)</f>
        <v>49776</v>
      </c>
      <c r="E7" s="33"/>
      <c r="F7" s="34"/>
    </row>
    <row r="9" spans="1:14" x14ac:dyDescent="0.25">
      <c r="A9" s="19" t="s">
        <v>19</v>
      </c>
      <c r="B9" s="11"/>
      <c r="C9" s="3"/>
      <c r="D9" s="8"/>
      <c r="E9" s="3"/>
      <c r="F9" s="3"/>
    </row>
    <row r="10" spans="1:14" x14ac:dyDescent="0.25">
      <c r="A10" s="20" t="s">
        <v>20</v>
      </c>
      <c r="B10" s="21" t="s">
        <v>25</v>
      </c>
      <c r="C10" s="22" t="s">
        <v>28</v>
      </c>
      <c r="D10" s="23" t="s">
        <v>21</v>
      </c>
      <c r="E10" s="23" t="s">
        <v>22</v>
      </c>
      <c r="I10" s="45"/>
    </row>
    <row r="11" spans="1:14" x14ac:dyDescent="0.25">
      <c r="A11" s="47" t="s">
        <v>39</v>
      </c>
      <c r="B11" s="29">
        <v>2116</v>
      </c>
      <c r="C11" s="15">
        <v>10</v>
      </c>
      <c r="D11" s="15">
        <f t="shared" ref="D11:D15" si="0">B11*C11/12</f>
        <v>1763.3333333333333</v>
      </c>
      <c r="E11" s="15">
        <f t="shared" ref="E11:E15" si="1">D11*12</f>
        <v>21160</v>
      </c>
      <c r="H11" s="35"/>
      <c r="I11" s="35"/>
      <c r="J11" s="35"/>
      <c r="K11" s="35"/>
      <c r="L11" s="40"/>
      <c r="M11" s="40"/>
      <c r="N11" s="38"/>
    </row>
    <row r="12" spans="1:14" x14ac:dyDescent="0.25">
      <c r="A12" s="47" t="s">
        <v>46</v>
      </c>
      <c r="B12" s="29">
        <v>950</v>
      </c>
      <c r="C12" s="15">
        <v>12</v>
      </c>
      <c r="D12" s="15">
        <f t="shared" si="0"/>
        <v>950</v>
      </c>
      <c r="E12" s="15">
        <f t="shared" si="1"/>
        <v>11400</v>
      </c>
      <c r="H12" s="35"/>
      <c r="I12" s="35"/>
      <c r="J12" s="35"/>
      <c r="K12" s="35"/>
      <c r="L12" s="40"/>
      <c r="M12" s="40"/>
      <c r="N12" s="38"/>
    </row>
    <row r="13" spans="1:14" x14ac:dyDescent="0.25">
      <c r="A13" s="47" t="s">
        <v>47</v>
      </c>
      <c r="B13" s="29">
        <v>1600</v>
      </c>
      <c r="C13" s="15">
        <v>11</v>
      </c>
      <c r="D13" s="15">
        <f t="shared" si="0"/>
        <v>1466.6666666666667</v>
      </c>
      <c r="E13" s="15">
        <f t="shared" si="1"/>
        <v>17600</v>
      </c>
      <c r="F13" s="2" t="s">
        <v>48</v>
      </c>
      <c r="H13" s="35"/>
      <c r="I13" s="35"/>
      <c r="J13" s="35"/>
      <c r="K13" s="35"/>
      <c r="L13" s="40"/>
      <c r="M13" s="40"/>
      <c r="N13" s="38"/>
    </row>
    <row r="14" spans="1:14" x14ac:dyDescent="0.25">
      <c r="A14" s="47" t="s">
        <v>40</v>
      </c>
      <c r="B14" s="6">
        <v>4000</v>
      </c>
      <c r="C14" s="15">
        <v>16</v>
      </c>
      <c r="D14" s="15">
        <f t="shared" si="0"/>
        <v>5333.333333333333</v>
      </c>
      <c r="E14" s="15">
        <f t="shared" si="1"/>
        <v>64000</v>
      </c>
      <c r="F14" s="42" t="s">
        <v>49</v>
      </c>
      <c r="H14" s="35"/>
      <c r="I14" s="37"/>
      <c r="J14" s="37"/>
      <c r="K14" s="37"/>
      <c r="L14" s="37"/>
      <c r="M14" s="37"/>
      <c r="N14" s="37"/>
    </row>
    <row r="15" spans="1:14" x14ac:dyDescent="0.25">
      <c r="A15" s="47" t="s">
        <v>42</v>
      </c>
      <c r="B15" s="6">
        <v>3000</v>
      </c>
      <c r="C15" s="15">
        <v>9</v>
      </c>
      <c r="D15" s="15">
        <f t="shared" si="0"/>
        <v>2250</v>
      </c>
      <c r="E15" s="15">
        <f t="shared" si="1"/>
        <v>27000</v>
      </c>
      <c r="F15" s="42"/>
      <c r="H15" s="35"/>
      <c r="I15" s="35"/>
      <c r="J15" s="35"/>
      <c r="K15" s="35"/>
      <c r="L15" s="40"/>
      <c r="M15" s="40"/>
      <c r="N15" s="38"/>
    </row>
    <row r="16" spans="1:14" x14ac:dyDescent="0.25">
      <c r="A16" s="9" t="s">
        <v>18</v>
      </c>
      <c r="B16" s="48">
        <f>SUM(B11:B15)</f>
        <v>11666</v>
      </c>
      <c r="C16" s="15"/>
      <c r="D16" s="16">
        <f>SUM(D11:D15)</f>
        <v>11763.333333333332</v>
      </c>
      <c r="E16" s="16">
        <f>SUM(E11:E15)</f>
        <v>141160</v>
      </c>
      <c r="H16" s="35"/>
      <c r="I16" s="37"/>
      <c r="J16" s="37"/>
      <c r="K16" s="37"/>
      <c r="L16" s="37"/>
      <c r="M16" s="37"/>
      <c r="N16" s="37"/>
    </row>
    <row r="17" spans="1:15" x14ac:dyDescent="0.25">
      <c r="A17" s="9" t="s">
        <v>38</v>
      </c>
      <c r="B17" s="16"/>
      <c r="C17" s="16">
        <f>AVERAGE(C11:C15)</f>
        <v>11.6</v>
      </c>
      <c r="D17" s="16"/>
      <c r="E17" s="16"/>
      <c r="H17" s="37"/>
      <c r="I17" s="35"/>
      <c r="J17" s="35"/>
      <c r="K17" s="35"/>
      <c r="L17" s="40"/>
      <c r="M17" s="40"/>
      <c r="N17" s="38"/>
    </row>
    <row r="18" spans="1:15" x14ac:dyDescent="0.25">
      <c r="A18" s="19" t="s">
        <v>23</v>
      </c>
      <c r="B18" s="11"/>
      <c r="C18" s="24"/>
      <c r="D18" s="24"/>
      <c r="E18" s="24"/>
      <c r="F18" s="3"/>
      <c r="G18" s="11"/>
      <c r="H18" s="35"/>
      <c r="I18" s="45"/>
      <c r="J18" s="36"/>
      <c r="K18" s="37"/>
      <c r="L18" s="37"/>
      <c r="M18" s="38"/>
    </row>
    <row r="19" spans="1:15" x14ac:dyDescent="0.25">
      <c r="A19" s="20" t="s">
        <v>24</v>
      </c>
      <c r="B19" s="21" t="s">
        <v>25</v>
      </c>
      <c r="C19" s="25" t="s">
        <v>28</v>
      </c>
      <c r="D19" s="25" t="s">
        <v>21</v>
      </c>
      <c r="E19" s="25" t="s">
        <v>26</v>
      </c>
      <c r="F19" s="20" t="s">
        <v>27</v>
      </c>
      <c r="H19" s="37"/>
      <c r="I19" s="37"/>
      <c r="J19" s="37"/>
      <c r="K19" s="37"/>
      <c r="L19" s="37"/>
      <c r="M19" s="46"/>
      <c r="N19" s="18"/>
      <c r="O19" s="42"/>
    </row>
    <row r="20" spans="1:15" x14ac:dyDescent="0.25">
      <c r="A20" s="5" t="s">
        <v>50</v>
      </c>
      <c r="B20" s="6">
        <v>5763</v>
      </c>
      <c r="C20" s="15">
        <v>9</v>
      </c>
      <c r="D20" s="39">
        <f>C20*B20/12</f>
        <v>4322.25</v>
      </c>
      <c r="E20" s="39">
        <f>D20*12</f>
        <v>51867</v>
      </c>
      <c r="F20" s="7">
        <v>43221</v>
      </c>
      <c r="H20" s="35"/>
      <c r="I20" s="35"/>
      <c r="J20" s="36"/>
      <c r="K20" s="37"/>
      <c r="L20" s="37"/>
      <c r="M20" s="38"/>
      <c r="N20" s="26"/>
      <c r="O20" s="42"/>
    </row>
    <row r="21" spans="1:15" x14ac:dyDescent="0.25">
      <c r="A21" s="2" t="s">
        <v>51</v>
      </c>
      <c r="B21" s="1">
        <v>13183</v>
      </c>
      <c r="C21" s="15">
        <v>10</v>
      </c>
      <c r="D21" s="39">
        <f>C21*B21/12</f>
        <v>10985.833333333334</v>
      </c>
      <c r="E21" s="39">
        <f>D21*12</f>
        <v>131830</v>
      </c>
      <c r="F21" s="18">
        <v>43191</v>
      </c>
      <c r="H21" s="35"/>
      <c r="I21" s="35"/>
      <c r="J21" s="36"/>
      <c r="K21" s="37"/>
      <c r="L21" s="37"/>
      <c r="M21" s="38"/>
      <c r="N21" s="26"/>
      <c r="O21" s="42"/>
    </row>
    <row r="22" spans="1:15" x14ac:dyDescent="0.25">
      <c r="A22" s="5" t="s">
        <v>41</v>
      </c>
      <c r="B22" s="1">
        <v>1000</v>
      </c>
      <c r="C22" s="15">
        <v>17</v>
      </c>
      <c r="D22" s="39">
        <f>C22*B22/12</f>
        <v>1416.6666666666667</v>
      </c>
      <c r="E22" s="39">
        <f>D22*12</f>
        <v>17000</v>
      </c>
      <c r="F22" s="18">
        <v>43221</v>
      </c>
      <c r="H22" s="35"/>
      <c r="I22" s="35"/>
      <c r="J22" s="36"/>
      <c r="K22" s="37"/>
      <c r="L22" s="37"/>
      <c r="M22" s="38"/>
      <c r="N22" s="26"/>
      <c r="O22" s="42"/>
    </row>
    <row r="23" spans="1:15" x14ac:dyDescent="0.25">
      <c r="A23" s="9" t="s">
        <v>18</v>
      </c>
      <c r="B23" s="48">
        <f>SUM(B20:B22)</f>
        <v>19946</v>
      </c>
      <c r="C23" s="16"/>
      <c r="D23" s="16">
        <f>SUM(D20:D22)</f>
        <v>16724.75</v>
      </c>
      <c r="E23" s="16">
        <f>SUM(E20:E22)</f>
        <v>200697</v>
      </c>
      <c r="F23" s="4"/>
    </row>
    <row r="24" spans="1:15" x14ac:dyDescent="0.25">
      <c r="A24" s="9" t="s">
        <v>38</v>
      </c>
      <c r="B24" s="16"/>
      <c r="C24" s="16">
        <f>AVERAGE(C20:C22)</f>
        <v>12</v>
      </c>
      <c r="D24" s="16"/>
      <c r="E24" s="16"/>
      <c r="F24" s="4"/>
    </row>
    <row r="26" spans="1:15" x14ac:dyDescent="0.25">
      <c r="A26" s="11" t="s">
        <v>29</v>
      </c>
      <c r="B26" s="3">
        <v>416000</v>
      </c>
      <c r="C26" s="3"/>
      <c r="D26" s="10" t="s">
        <v>30</v>
      </c>
      <c r="E26" s="49">
        <v>43055</v>
      </c>
      <c r="F26" s="49">
        <v>43175</v>
      </c>
      <c r="G26" s="49">
        <v>43230</v>
      </c>
      <c r="H26" s="49"/>
      <c r="I26" s="49"/>
      <c r="J26" s="49"/>
    </row>
    <row r="27" spans="1:15" x14ac:dyDescent="0.25">
      <c r="A27" s="11" t="s">
        <v>31</v>
      </c>
      <c r="B27" s="14">
        <f>5000+5700+4167</f>
        <v>14867</v>
      </c>
      <c r="C27" s="3"/>
      <c r="D27" s="8" t="s">
        <v>32</v>
      </c>
      <c r="E27" s="1">
        <v>87296</v>
      </c>
      <c r="F27" s="1">
        <v>92616</v>
      </c>
      <c r="G27" s="61">
        <f>G30-G29-G28</f>
        <v>40774</v>
      </c>
      <c r="H27" s="1"/>
      <c r="I27" s="1"/>
      <c r="J27" s="61"/>
    </row>
    <row r="28" spans="1:15" x14ac:dyDescent="0.25">
      <c r="A28" s="11" t="s">
        <v>33</v>
      </c>
      <c r="B28" s="3">
        <f>B26-B27</f>
        <v>401133</v>
      </c>
      <c r="C28" s="3"/>
      <c r="D28" s="8" t="s">
        <v>34</v>
      </c>
      <c r="E28" s="1">
        <v>232186</v>
      </c>
      <c r="F28" s="1">
        <f>60715+184076</f>
        <v>244791</v>
      </c>
      <c r="G28" s="61">
        <f>40791+101975+20337</f>
        <v>163103</v>
      </c>
      <c r="H28" s="1"/>
      <c r="I28" s="1"/>
      <c r="J28" s="61"/>
    </row>
    <row r="29" spans="1:15" x14ac:dyDescent="0.25">
      <c r="A29" s="11" t="s">
        <v>35</v>
      </c>
      <c r="B29" s="3">
        <f>B16</f>
        <v>11666</v>
      </c>
      <c r="C29" s="3"/>
      <c r="D29" s="13" t="s">
        <v>36</v>
      </c>
      <c r="E29" s="64">
        <v>74840</v>
      </c>
      <c r="F29" s="64">
        <v>73962</v>
      </c>
      <c r="G29" s="66">
        <v>204029</v>
      </c>
      <c r="H29" s="65"/>
      <c r="I29" s="65"/>
      <c r="J29" s="61"/>
    </row>
    <row r="30" spans="1:15" x14ac:dyDescent="0.25">
      <c r="A30" s="11" t="s">
        <v>37</v>
      </c>
      <c r="B30" s="12">
        <f>1-B29/B28</f>
        <v>0.97091737653097598</v>
      </c>
      <c r="C30" s="3"/>
      <c r="D30" s="8"/>
      <c r="E30" s="1">
        <f>SUM(E27:E29)</f>
        <v>394322</v>
      </c>
      <c r="F30" s="1">
        <f>SUM(F27:F29)</f>
        <v>411369</v>
      </c>
      <c r="G30" s="62">
        <v>407906</v>
      </c>
      <c r="H30" s="1"/>
      <c r="I30" s="1"/>
      <c r="J30" s="62"/>
    </row>
    <row r="32" spans="1:15" x14ac:dyDescent="0.25">
      <c r="D32" s="110" t="s">
        <v>56</v>
      </c>
      <c r="E32" s="110"/>
      <c r="F32" s="110"/>
    </row>
    <row r="33" spans="4:6" x14ac:dyDescent="0.25">
      <c r="D33" t="s">
        <v>57</v>
      </c>
      <c r="E33"/>
      <c r="F33" s="67">
        <v>0.24996764670692312</v>
      </c>
    </row>
    <row r="34" spans="4:6" x14ac:dyDescent="0.25">
      <c r="D34" t="s">
        <v>58</v>
      </c>
      <c r="E34"/>
      <c r="F34" s="67">
        <v>4.9846047160113392E-2</v>
      </c>
    </row>
    <row r="35" spans="4:6" x14ac:dyDescent="0.25">
      <c r="D35" t="s">
        <v>59</v>
      </c>
      <c r="E35"/>
      <c r="F35" s="67">
        <v>9.9950920664841861E-2</v>
      </c>
    </row>
    <row r="36" spans="4:6" x14ac:dyDescent="0.25">
      <c r="D36" t="s">
        <v>60</v>
      </c>
      <c r="E36"/>
      <c r="F36" s="67">
        <v>0.49990599231822941</v>
      </c>
    </row>
    <row r="37" spans="4:6" x14ac:dyDescent="0.25">
      <c r="D37" t="s">
        <v>61</v>
      </c>
      <c r="E37"/>
      <c r="F37" s="68">
        <v>0.1003293931498922</v>
      </c>
    </row>
    <row r="38" spans="4:6" x14ac:dyDescent="0.25">
      <c r="D38"/>
      <c r="E38"/>
      <c r="F38" s="67">
        <v>1</v>
      </c>
    </row>
  </sheetData>
  <mergeCells count="1">
    <mergeCell ref="D32:F32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activities</vt:lpstr>
      <vt:lpstr>other metrics</vt:lpstr>
      <vt:lpstr>activities!Print_Area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sdebretto</dc:creator>
  <cp:lastModifiedBy>Steve DeBretto</cp:lastModifiedBy>
  <cp:lastPrinted>2018-05-10T19:46:12Z</cp:lastPrinted>
  <dcterms:created xsi:type="dcterms:W3CDTF">2017-01-15T23:11:39Z</dcterms:created>
  <dcterms:modified xsi:type="dcterms:W3CDTF">2018-05-10T19:58:25Z</dcterms:modified>
</cp:coreProperties>
</file>